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65416" windowWidth="8310" windowHeight="8910" activeTab="0"/>
  </bookViews>
  <sheets>
    <sheet name="Case" sheetId="1" r:id="rId1"/>
  </sheets>
  <definedNames>
    <definedName name="_xlfn.IFERROR" hidden="1">#NAME?</definedName>
    <definedName name="_xlnm.Print_Area" localSheetId="0">'Case'!$A$1:$K$55</definedName>
  </definedNames>
  <calcPr fullCalcOnLoad="1"/>
</workbook>
</file>

<file path=xl/sharedStrings.xml><?xml version="1.0" encoding="utf-8"?>
<sst xmlns="http://schemas.openxmlformats.org/spreadsheetml/2006/main" count="93" uniqueCount="41">
  <si>
    <t>CHARGE PER CAR</t>
  </si>
  <si>
    <t>NITROGEN SUCCESS RATE</t>
  </si>
  <si>
    <t>FY 01</t>
  </si>
  <si>
    <t>FY 02</t>
  </si>
  <si>
    <t>FY 03</t>
  </si>
  <si>
    <t>FY 04</t>
  </si>
  <si>
    <t>FY 05</t>
  </si>
  <si>
    <t>TOTALS</t>
  </si>
  <si>
    <t>NITROGEN OPPORTUNITIES</t>
  </si>
  <si>
    <t>TOTAL CUSTOMERS PURCHASING N2</t>
  </si>
  <si>
    <t>TOTAL COST OF OWNERSHIP PER UNIT</t>
  </si>
  <si>
    <t>ANNUAL NET PROFIT PER STORE</t>
  </si>
  <si>
    <t>ANNUAL  CORPORATE PROFIT</t>
  </si>
  <si>
    <t>MONTHS TO PAY OFF SOLUTION</t>
  </si>
  <si>
    <t>MONTHS</t>
  </si>
  <si>
    <t>CHARGE PER NEW CAR SALE</t>
  </si>
  <si>
    <t>HOW MANY DEALERSHIPS</t>
  </si>
  <si>
    <t>HOW MANY LOCATIONS</t>
  </si>
  <si>
    <t>Totals</t>
  </si>
  <si>
    <t>Service Department</t>
  </si>
  <si>
    <t>New Car Sales</t>
  </si>
  <si>
    <t>New Tire Sales</t>
  </si>
  <si>
    <t>SERVICE CUST PER MONTH PER STORE</t>
  </si>
  <si>
    <t>(Only applying revenue from New Car Sales)</t>
  </si>
  <si>
    <t>(Only applying revenue from the Service Department)</t>
  </si>
  <si>
    <t>(Only applying revenue from New Tire Sales Business)</t>
  </si>
  <si>
    <t>YEARLY FILTER COSTS</t>
  </si>
  <si>
    <t>CARS SOLD PER MONTH PER DEALERSHIP</t>
  </si>
  <si>
    <t>CHARGE PER TIRE</t>
  </si>
  <si>
    <t>WITH GROWTH ASSUMPTIONS</t>
  </si>
  <si>
    <t>MONTHLY NET PROFIT PER UNIT</t>
  </si>
  <si>
    <t>(One unit shared for all three divisions of business)</t>
  </si>
  <si>
    <t>TIRES SOLD PER STORE/MONTH</t>
  </si>
  <si>
    <t>NET MONTHLY INCOME PER STORE</t>
  </si>
  <si>
    <t>NET ANNUAL PROFIT</t>
  </si>
  <si>
    <t>LABOR COST PER CAR</t>
  </si>
  <si>
    <t>LABOR COST PER TIRE</t>
  </si>
  <si>
    <t>EXISTING CUSTOMER INCREASED VISITS</t>
  </si>
  <si>
    <t>NEW CUSTOMERS</t>
  </si>
  <si>
    <t>N2 GENERATOR PURCHASE PRICE</t>
  </si>
  <si>
    <t>Advanced Nitrogen ROI Calculator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</si>
</sst>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5" fontId="0" fillId="0" borderId="0" xfId="44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9" fontId="0" fillId="33" borderId="0" xfId="58" applyFill="1" applyAlignment="1" applyProtection="1">
      <alignment/>
      <protection locked="0"/>
    </xf>
    <xf numFmtId="44" fontId="0" fillId="33" borderId="0" xfId="0" applyNumberFormat="1" applyFill="1" applyAlignment="1" applyProtection="1">
      <alignment/>
      <protection locked="0"/>
    </xf>
    <xf numFmtId="165" fontId="0" fillId="33" borderId="0" xfId="44" applyNumberFormat="1" applyFill="1" applyAlignment="1" applyProtection="1">
      <alignment/>
      <protection locked="0"/>
    </xf>
    <xf numFmtId="44" fontId="0" fillId="33" borderId="0" xfId="44" applyNumberForma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1" fontId="0" fillId="0" borderId="0" xfId="0" applyNumberFormat="1" applyAlignment="1" applyProtection="1">
      <alignment/>
      <protection hidden="1"/>
    </xf>
    <xf numFmtId="165" fontId="0" fillId="0" borderId="0" xfId="44" applyNumberFormat="1" applyFont="1" applyAlignment="1" applyProtection="1">
      <alignment/>
      <protection hidden="1"/>
    </xf>
    <xf numFmtId="165" fontId="0" fillId="0" borderId="0" xfId="44" applyNumberFormat="1" applyAlignment="1" applyProtection="1">
      <alignment/>
      <protection hidden="1"/>
    </xf>
    <xf numFmtId="165" fontId="0" fillId="0" borderId="10" xfId="44" applyNumberFormat="1" applyBorder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0" fillId="0" borderId="10" xfId="0" applyNumberFormat="1" applyBorder="1" applyAlignment="1" applyProtection="1">
      <alignment/>
      <protection hidden="1"/>
    </xf>
    <xf numFmtId="9" fontId="0" fillId="0" borderId="0" xfId="58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66" fontId="5" fillId="0" borderId="0" xfId="0" applyNumberFormat="1" applyFont="1" applyAlignment="1" applyProtection="1">
      <alignment/>
      <protection hidden="1"/>
    </xf>
    <xf numFmtId="44" fontId="0" fillId="0" borderId="0" xfId="0" applyNumberForma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4" fillId="34" borderId="0" xfId="0" applyFont="1" applyFill="1" applyAlignment="1" applyProtection="1">
      <alignment/>
      <protection hidden="1"/>
    </xf>
    <xf numFmtId="166" fontId="5" fillId="34" borderId="0" xfId="0" applyNumberFormat="1" applyFont="1" applyFill="1" applyAlignment="1" applyProtection="1">
      <alignment/>
      <protection hidden="1"/>
    </xf>
    <xf numFmtId="0" fontId="5" fillId="9" borderId="0" xfId="0" applyFont="1" applyFill="1" applyAlignment="1" applyProtection="1">
      <alignment/>
      <protection hidden="1"/>
    </xf>
    <xf numFmtId="0" fontId="0" fillId="9" borderId="0" xfId="0" applyFill="1" applyAlignment="1" applyProtection="1">
      <alignment/>
      <protection hidden="1"/>
    </xf>
    <xf numFmtId="0" fontId="4" fillId="9" borderId="0" xfId="0" applyFont="1" applyFill="1" applyAlignment="1" applyProtection="1">
      <alignment/>
      <protection hidden="1"/>
    </xf>
    <xf numFmtId="166" fontId="5" fillId="9" borderId="0" xfId="0" applyNumberFormat="1" applyFont="1" applyFill="1" applyAlignment="1" applyProtection="1">
      <alignment/>
      <protection hidden="1"/>
    </xf>
    <xf numFmtId="0" fontId="5" fillId="10" borderId="0" xfId="0" applyFont="1" applyFill="1" applyAlignment="1" applyProtection="1">
      <alignment/>
      <protection hidden="1"/>
    </xf>
    <xf numFmtId="0" fontId="0" fillId="10" borderId="0" xfId="0" applyFill="1" applyAlignment="1" applyProtection="1">
      <alignment/>
      <protection hidden="1"/>
    </xf>
    <xf numFmtId="0" fontId="4" fillId="10" borderId="0" xfId="0" applyFont="1" applyFill="1" applyAlignment="1" applyProtection="1">
      <alignment/>
      <protection hidden="1"/>
    </xf>
    <xf numFmtId="166" fontId="5" fillId="10" borderId="0" xfId="0" applyNumberFormat="1" applyFont="1" applyFill="1" applyAlignment="1" applyProtection="1">
      <alignment/>
      <protection hidden="1"/>
    </xf>
    <xf numFmtId="0" fontId="6" fillId="35" borderId="0" xfId="0" applyFont="1" applyFill="1" applyAlignment="1" applyProtection="1">
      <alignment/>
      <protection hidden="1"/>
    </xf>
    <xf numFmtId="0" fontId="5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164" fontId="5" fillId="35" borderId="0" xfId="42" applyNumberFormat="1" applyFont="1" applyFill="1" applyAlignment="1" applyProtection="1">
      <alignment/>
      <protection hidden="1"/>
    </xf>
    <xf numFmtId="9" fontId="0" fillId="0" borderId="0" xfId="58" applyFill="1" applyAlignment="1" applyProtection="1">
      <alignment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8515625" style="1" customWidth="1"/>
    <col min="2" max="2" width="27.57421875" style="1" customWidth="1"/>
    <col min="3" max="3" width="13.140625" style="1" customWidth="1"/>
    <col min="4" max="4" width="12.28125" style="1" customWidth="1"/>
    <col min="5" max="5" width="12.8515625" style="1" customWidth="1"/>
    <col min="6" max="6" width="16.421875" style="1" customWidth="1"/>
    <col min="7" max="7" width="12.28125" style="1" bestFit="1" customWidth="1"/>
    <col min="8" max="8" width="12.57421875" style="1" customWidth="1"/>
    <col min="9" max="9" width="9.140625" style="1" customWidth="1"/>
    <col min="10" max="10" width="12.8515625" style="1" customWidth="1"/>
    <col min="11" max="11" width="8.7109375" style="1" customWidth="1"/>
    <col min="12" max="12" width="14.421875" style="1" customWidth="1"/>
    <col min="13" max="13" width="14.57421875" style="1" customWidth="1"/>
    <col min="14" max="16384" width="9.140625" style="1" customWidth="1"/>
  </cols>
  <sheetData>
    <row r="1" spans="1:11" ht="45.75" customHeight="1">
      <c r="A1" s="22" t="s">
        <v>40</v>
      </c>
      <c r="B1" s="23"/>
      <c r="C1" s="23"/>
      <c r="D1" s="23"/>
      <c r="E1" s="23"/>
      <c r="F1" s="23"/>
      <c r="G1" s="23"/>
      <c r="H1" s="23"/>
      <c r="I1" s="23"/>
      <c r="J1" s="9"/>
      <c r="K1" s="9"/>
    </row>
    <row r="2" spans="1:11" ht="8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">
      <c r="A3" s="26"/>
      <c r="B3" s="27" t="s">
        <v>20</v>
      </c>
      <c r="C3" s="9"/>
      <c r="D3" s="30"/>
      <c r="E3" s="31" t="s">
        <v>19</v>
      </c>
      <c r="F3" s="30"/>
      <c r="G3" s="9"/>
      <c r="H3" s="34"/>
      <c r="I3" s="35" t="s">
        <v>21</v>
      </c>
      <c r="J3" s="34"/>
      <c r="K3" s="34"/>
    </row>
    <row r="4" spans="1:11" ht="12.75">
      <c r="A4" s="4">
        <v>1</v>
      </c>
      <c r="B4" s="9" t="s">
        <v>16</v>
      </c>
      <c r="C4" s="9"/>
      <c r="D4" s="4">
        <v>1</v>
      </c>
      <c r="E4" s="9" t="s">
        <v>17</v>
      </c>
      <c r="F4" s="9"/>
      <c r="G4" s="9"/>
      <c r="H4" s="4">
        <v>1</v>
      </c>
      <c r="I4" s="9" t="s">
        <v>16</v>
      </c>
      <c r="J4" s="9"/>
      <c r="K4" s="9"/>
    </row>
    <row r="5" spans="1:11" ht="12.75">
      <c r="A5" s="5">
        <v>0</v>
      </c>
      <c r="B5" s="9" t="s">
        <v>37</v>
      </c>
      <c r="C5" s="9"/>
      <c r="D5" s="5">
        <v>0</v>
      </c>
      <c r="E5" s="9" t="s">
        <v>37</v>
      </c>
      <c r="F5" s="9"/>
      <c r="G5" s="9"/>
      <c r="H5" s="5">
        <v>0</v>
      </c>
      <c r="I5" s="9" t="s">
        <v>37</v>
      </c>
      <c r="J5" s="9"/>
      <c r="K5" s="9"/>
    </row>
    <row r="6" spans="1:11" ht="12.75">
      <c r="A6" s="5">
        <v>0</v>
      </c>
      <c r="B6" s="9" t="s">
        <v>38</v>
      </c>
      <c r="C6" s="9"/>
      <c r="D6" s="5">
        <v>0</v>
      </c>
      <c r="E6" s="9" t="s">
        <v>38</v>
      </c>
      <c r="F6" s="9"/>
      <c r="G6" s="9"/>
      <c r="H6" s="5">
        <v>0.03</v>
      </c>
      <c r="I6" s="9" t="s">
        <v>38</v>
      </c>
      <c r="J6" s="9"/>
      <c r="K6" s="9"/>
    </row>
    <row r="7" spans="1:11" ht="12.75">
      <c r="A7" s="4">
        <v>270</v>
      </c>
      <c r="B7" s="9" t="s">
        <v>27</v>
      </c>
      <c r="C7" s="9"/>
      <c r="D7" s="4">
        <v>1900</v>
      </c>
      <c r="E7" s="9" t="s">
        <v>22</v>
      </c>
      <c r="F7" s="9"/>
      <c r="G7" s="9"/>
      <c r="H7" s="4">
        <v>400</v>
      </c>
      <c r="I7" s="9" t="s">
        <v>32</v>
      </c>
      <c r="J7" s="9"/>
      <c r="K7" s="9"/>
    </row>
    <row r="8" spans="1:11" ht="12.75">
      <c r="A8" s="6">
        <v>2</v>
      </c>
      <c r="B8" s="9" t="s">
        <v>15</v>
      </c>
      <c r="C8" s="9"/>
      <c r="D8" s="8">
        <v>40</v>
      </c>
      <c r="E8" s="9" t="s">
        <v>0</v>
      </c>
      <c r="F8" s="9"/>
      <c r="G8" s="9"/>
      <c r="H8" s="6">
        <v>15</v>
      </c>
      <c r="I8" s="9" t="s">
        <v>28</v>
      </c>
      <c r="J8" s="9"/>
      <c r="K8" s="9"/>
    </row>
    <row r="9" spans="1:11" ht="12.75">
      <c r="A9" s="6">
        <v>0</v>
      </c>
      <c r="B9" s="9" t="s">
        <v>35</v>
      </c>
      <c r="C9" s="9"/>
      <c r="D9" s="8">
        <v>4</v>
      </c>
      <c r="E9" s="9" t="s">
        <v>35</v>
      </c>
      <c r="F9" s="9"/>
      <c r="G9" s="9"/>
      <c r="H9" s="6">
        <v>1</v>
      </c>
      <c r="I9" s="9" t="s">
        <v>36</v>
      </c>
      <c r="J9" s="9"/>
      <c r="K9" s="9"/>
    </row>
    <row r="10" spans="1:11" ht="12.75">
      <c r="A10" s="5">
        <v>0</v>
      </c>
      <c r="B10" s="9" t="s">
        <v>1</v>
      </c>
      <c r="C10" s="9"/>
      <c r="D10" s="5">
        <v>0.4</v>
      </c>
      <c r="E10" s="9" t="s">
        <v>1</v>
      </c>
      <c r="F10" s="9"/>
      <c r="G10" s="9"/>
      <c r="H10" s="5">
        <v>0.68</v>
      </c>
      <c r="I10" s="9" t="s">
        <v>1</v>
      </c>
      <c r="J10" s="9"/>
      <c r="K10" s="9"/>
    </row>
    <row r="11" spans="1:11" ht="12.75">
      <c r="A11" s="7">
        <v>0</v>
      </c>
      <c r="B11" s="9" t="s">
        <v>39</v>
      </c>
      <c r="C11" s="9"/>
      <c r="D11" s="7">
        <v>9000</v>
      </c>
      <c r="E11" s="9" t="s">
        <v>39</v>
      </c>
      <c r="F11" s="9"/>
      <c r="G11" s="9"/>
      <c r="H11" s="7">
        <v>9000</v>
      </c>
      <c r="I11" s="9" t="s">
        <v>39</v>
      </c>
      <c r="J11" s="9"/>
      <c r="K11" s="9"/>
    </row>
    <row r="12" spans="1:11" ht="12.75">
      <c r="A12" s="7">
        <v>0</v>
      </c>
      <c r="B12" s="9" t="s">
        <v>26</v>
      </c>
      <c r="C12" s="9"/>
      <c r="D12" s="7">
        <v>0</v>
      </c>
      <c r="E12" s="9" t="s">
        <v>26</v>
      </c>
      <c r="F12" s="9"/>
      <c r="G12" s="9"/>
      <c r="H12" s="7">
        <v>0</v>
      </c>
      <c r="I12" s="9" t="s">
        <v>26</v>
      </c>
      <c r="J12" s="9"/>
      <c r="K12" s="9"/>
    </row>
    <row r="13" spans="1:11" ht="15" customHeight="1">
      <c r="A13" s="18"/>
      <c r="B13" s="9"/>
      <c r="C13" s="9"/>
      <c r="D13" s="9"/>
      <c r="E13" s="18"/>
      <c r="F13" s="9"/>
      <c r="G13" s="9"/>
      <c r="H13" s="9"/>
      <c r="I13" s="9"/>
      <c r="J13" s="9"/>
      <c r="K13" s="9"/>
    </row>
    <row r="14" spans="1:11" ht="18">
      <c r="A14" s="27" t="s">
        <v>20</v>
      </c>
      <c r="B14" s="26"/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1" t="s">
        <v>7</v>
      </c>
      <c r="I14" s="9"/>
      <c r="J14" s="9"/>
      <c r="K14" s="9"/>
    </row>
    <row r="15" spans="1:11" ht="12.75">
      <c r="A15" s="9" t="s">
        <v>8</v>
      </c>
      <c r="B15" s="9"/>
      <c r="C15" s="9">
        <f>SUM(A7)</f>
        <v>270</v>
      </c>
      <c r="D15" s="9">
        <f>SUM(C16)</f>
        <v>270</v>
      </c>
      <c r="E15" s="12">
        <f>SUM(D16)</f>
        <v>270</v>
      </c>
      <c r="F15" s="12">
        <f>SUM(E16)</f>
        <v>270</v>
      </c>
      <c r="G15" s="12">
        <f>SUM(F16)</f>
        <v>270</v>
      </c>
      <c r="H15" s="9"/>
      <c r="I15" s="9"/>
      <c r="J15" s="9"/>
      <c r="K15" s="9"/>
    </row>
    <row r="16" spans="1:11" ht="12.75">
      <c r="A16" s="9" t="s">
        <v>29</v>
      </c>
      <c r="B16" s="9"/>
      <c r="C16" s="9">
        <f>SUM(A7*(1+A5+A6))</f>
        <v>270</v>
      </c>
      <c r="D16" s="12">
        <f>SUM(C16*(1+$A$5+$A$6))</f>
        <v>270</v>
      </c>
      <c r="E16" s="12">
        <f>SUM(D16*(1+$A$5+$A$6))</f>
        <v>270</v>
      </c>
      <c r="F16" s="12">
        <f>SUM(E16*(1+$A$5+$A$6))</f>
        <v>270</v>
      </c>
      <c r="G16" s="12">
        <f>SUM(F16*(1+$A$5+$A$6))</f>
        <v>270</v>
      </c>
      <c r="H16" s="9"/>
      <c r="I16" s="9"/>
      <c r="J16" s="9"/>
      <c r="K16" s="9"/>
    </row>
    <row r="17" spans="1:11" ht="12.75">
      <c r="A17" s="9" t="s">
        <v>9</v>
      </c>
      <c r="B17" s="9"/>
      <c r="C17" s="12">
        <f>SUM(C16*$A$10)</f>
        <v>0</v>
      </c>
      <c r="D17" s="12">
        <f>SUM(D16*$A$10)</f>
        <v>0</v>
      </c>
      <c r="E17" s="12">
        <f>SUM(E16*$A$10)</f>
        <v>0</v>
      </c>
      <c r="F17" s="12">
        <f>SUM(F16*$A$10)</f>
        <v>0</v>
      </c>
      <c r="G17" s="12">
        <f>SUM(G16*$A$10)</f>
        <v>0</v>
      </c>
      <c r="H17" s="9"/>
      <c r="I17" s="9"/>
      <c r="J17" s="9"/>
      <c r="K17" s="9"/>
    </row>
    <row r="18" spans="1:11" s="2" customFormat="1" ht="12.75">
      <c r="A18" s="13" t="s">
        <v>33</v>
      </c>
      <c r="B18" s="14"/>
      <c r="C18" s="14">
        <f>SUM(C17*($A$8-$A$9))</f>
        <v>0</v>
      </c>
      <c r="D18" s="14">
        <f>SUM(D17*($A$8-$A$9))</f>
        <v>0</v>
      </c>
      <c r="E18" s="14">
        <f>SUM(E17*($A$8-$A$9))</f>
        <v>0</v>
      </c>
      <c r="F18" s="14">
        <f>SUM(F17*($A$8-$A$9))</f>
        <v>0</v>
      </c>
      <c r="G18" s="14">
        <f>SUM(G17*($A$8-$A$9))</f>
        <v>0</v>
      </c>
      <c r="H18" s="14"/>
      <c r="I18" s="14"/>
      <c r="J18" s="14"/>
      <c r="K18" s="14"/>
    </row>
    <row r="19" spans="1:11" s="2" customFormat="1" ht="13.5" thickBot="1">
      <c r="A19" s="13" t="s">
        <v>34</v>
      </c>
      <c r="B19" s="14"/>
      <c r="C19" s="15">
        <f>SUM(C18*12)</f>
        <v>0</v>
      </c>
      <c r="D19" s="15">
        <f>SUM(D18*12)</f>
        <v>0</v>
      </c>
      <c r="E19" s="15">
        <f>SUM(E18*12)</f>
        <v>0</v>
      </c>
      <c r="F19" s="15">
        <f>SUM(F18*12)</f>
        <v>0</v>
      </c>
      <c r="G19" s="15">
        <f>SUM(G18*12)</f>
        <v>0</v>
      </c>
      <c r="H19" s="15">
        <f>SUM(C19:G19)</f>
        <v>0</v>
      </c>
      <c r="I19" s="14"/>
      <c r="J19" s="16"/>
      <c r="K19" s="14"/>
    </row>
    <row r="20" spans="1:11" ht="9.75" customHeight="1" thickTop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2.75">
      <c r="A21" s="9" t="s">
        <v>10</v>
      </c>
      <c r="B21" s="9"/>
      <c r="C21" s="14">
        <f>SUM(A11)</f>
        <v>0</v>
      </c>
      <c r="D21" s="14">
        <f>SUM($A$12)</f>
        <v>0</v>
      </c>
      <c r="E21" s="14">
        <f>SUM($A$12)</f>
        <v>0</v>
      </c>
      <c r="F21" s="14">
        <f>SUM($A$12)</f>
        <v>0</v>
      </c>
      <c r="G21" s="14">
        <f>SUM($A$12)</f>
        <v>0</v>
      </c>
      <c r="H21" s="14">
        <f>SUM(C21:G21)</f>
        <v>0</v>
      </c>
      <c r="I21" s="9"/>
      <c r="J21" s="9"/>
      <c r="K21" s="9"/>
    </row>
    <row r="22" spans="1:11" ht="12.75">
      <c r="A22" s="9" t="s">
        <v>11</v>
      </c>
      <c r="B22" s="9"/>
      <c r="C22" s="16">
        <f aca="true" t="shared" si="0" ref="C22:H22">SUM(C19-C21)</f>
        <v>0</v>
      </c>
      <c r="D22" s="16">
        <f t="shared" si="0"/>
        <v>0</v>
      </c>
      <c r="E22" s="16">
        <f t="shared" si="0"/>
        <v>0</v>
      </c>
      <c r="F22" s="16">
        <f t="shared" si="0"/>
        <v>0</v>
      </c>
      <c r="G22" s="16">
        <f t="shared" si="0"/>
        <v>0</v>
      </c>
      <c r="H22" s="16">
        <f t="shared" si="0"/>
        <v>0</v>
      </c>
      <c r="I22" s="9"/>
      <c r="J22" s="9"/>
      <c r="K22" s="9"/>
    </row>
    <row r="23" spans="1:11" ht="13.5" thickBot="1">
      <c r="A23" s="9" t="s">
        <v>12</v>
      </c>
      <c r="B23" s="9"/>
      <c r="C23" s="17">
        <f aca="true" t="shared" si="1" ref="C23:H23">SUM(C22*$A$4)</f>
        <v>0</v>
      </c>
      <c r="D23" s="17">
        <f t="shared" si="1"/>
        <v>0</v>
      </c>
      <c r="E23" s="17">
        <f t="shared" si="1"/>
        <v>0</v>
      </c>
      <c r="F23" s="17">
        <f t="shared" si="1"/>
        <v>0</v>
      </c>
      <c r="G23" s="17">
        <f t="shared" si="1"/>
        <v>0</v>
      </c>
      <c r="H23" s="17">
        <f t="shared" si="1"/>
        <v>0</v>
      </c>
      <c r="I23" s="9"/>
      <c r="J23" s="16"/>
      <c r="K23" s="9"/>
    </row>
    <row r="24" spans="1:11" ht="13.5" thickTop="1">
      <c r="A24" s="25" t="s">
        <v>13</v>
      </c>
      <c r="B24" s="25"/>
      <c r="C24" s="28">
        <f>IF(C18&lt;=0,"",(H21/C18))</f>
      </c>
      <c r="D24" s="25" t="s">
        <v>14</v>
      </c>
      <c r="E24" s="9" t="s">
        <v>23</v>
      </c>
      <c r="F24" s="9"/>
      <c r="G24" s="9"/>
      <c r="H24" s="9"/>
      <c r="I24" s="9"/>
      <c r="J24" s="9"/>
      <c r="K24" s="9"/>
    </row>
    <row r="25" spans="1:11" ht="18.75" customHeight="1">
      <c r="A25" s="41"/>
      <c r="B25" s="24"/>
      <c r="C25" s="24"/>
      <c r="D25" s="24"/>
      <c r="E25" s="18"/>
      <c r="F25" s="9"/>
      <c r="G25" s="9"/>
      <c r="H25" s="9"/>
      <c r="I25" s="9"/>
      <c r="J25" s="9"/>
      <c r="K25" s="9"/>
    </row>
    <row r="26" spans="1:11" ht="18">
      <c r="A26" s="31" t="s">
        <v>19</v>
      </c>
      <c r="B26" s="30"/>
      <c r="C26" s="10" t="s">
        <v>2</v>
      </c>
      <c r="D26" s="10" t="s">
        <v>3</v>
      </c>
      <c r="E26" s="10" t="s">
        <v>4</v>
      </c>
      <c r="F26" s="10" t="s">
        <v>5</v>
      </c>
      <c r="G26" s="10" t="s">
        <v>6</v>
      </c>
      <c r="H26" s="11" t="s">
        <v>7</v>
      </c>
      <c r="I26" s="9"/>
      <c r="J26" s="9"/>
      <c r="K26" s="9"/>
    </row>
    <row r="27" spans="1:11" ht="12.75">
      <c r="A27" s="9" t="s">
        <v>8</v>
      </c>
      <c r="B27" s="9"/>
      <c r="C27" s="9">
        <f>SUM(D7)</f>
        <v>1900</v>
      </c>
      <c r="D27" s="9">
        <f>SUM(C28)</f>
        <v>1900</v>
      </c>
      <c r="E27" s="12">
        <f>SUM(D28)</f>
        <v>1900</v>
      </c>
      <c r="F27" s="12">
        <f>SUM(E28)</f>
        <v>1900</v>
      </c>
      <c r="G27" s="12">
        <f>SUM(F28)</f>
        <v>1900</v>
      </c>
      <c r="H27" s="9"/>
      <c r="I27" s="9"/>
      <c r="J27" s="9"/>
      <c r="K27" s="9"/>
    </row>
    <row r="28" spans="1:11" ht="12.75">
      <c r="A28" s="9" t="s">
        <v>29</v>
      </c>
      <c r="B28" s="9"/>
      <c r="C28" s="9">
        <f>SUM(C27*(1+$D$5+$D$6))</f>
        <v>1900</v>
      </c>
      <c r="D28" s="12">
        <f>SUM(C28*(1+$D$5+$D$6))</f>
        <v>1900</v>
      </c>
      <c r="E28" s="12">
        <f>SUM(D28*(1+$D$5+$D$6))</f>
        <v>1900</v>
      </c>
      <c r="F28" s="12">
        <f>SUM(E28*(1+$D$5+$D$6))</f>
        <v>1900</v>
      </c>
      <c r="G28" s="12">
        <f>SUM(F28*(1+$D$5+$D$6))</f>
        <v>1900</v>
      </c>
      <c r="H28" s="9"/>
      <c r="I28" s="9"/>
      <c r="J28" s="9"/>
      <c r="K28" s="9"/>
    </row>
    <row r="29" spans="1:11" ht="12.75">
      <c r="A29" s="9" t="s">
        <v>9</v>
      </c>
      <c r="B29" s="9"/>
      <c r="C29" s="12">
        <f>SUM(C28*$D$10)</f>
        <v>760</v>
      </c>
      <c r="D29" s="12">
        <f>SUM(D28*$D$10)</f>
        <v>760</v>
      </c>
      <c r="E29" s="12">
        <f>SUM(E28*$D$10)</f>
        <v>760</v>
      </c>
      <c r="F29" s="12">
        <f>SUM(F28*$D$10)</f>
        <v>760</v>
      </c>
      <c r="G29" s="12">
        <f>SUM(G28*$D$10)</f>
        <v>760</v>
      </c>
      <c r="H29" s="9"/>
      <c r="I29" s="9"/>
      <c r="J29" s="9"/>
      <c r="K29" s="9"/>
    </row>
    <row r="30" spans="1:11" ht="12.75">
      <c r="A30" s="13" t="s">
        <v>33</v>
      </c>
      <c r="B30" s="14"/>
      <c r="C30" s="14">
        <f>SUM(C29*($D$8-$D$9))</f>
        <v>27360</v>
      </c>
      <c r="D30" s="14">
        <f>SUM(D29*($D$8-$D$9))</f>
        <v>27360</v>
      </c>
      <c r="E30" s="14">
        <f>SUM(E29*($D$8-$D$9))</f>
        <v>27360</v>
      </c>
      <c r="F30" s="14">
        <f>SUM(F29*($D$8-$D$9))</f>
        <v>27360</v>
      </c>
      <c r="G30" s="14">
        <f>SUM(G29*($D$8-$D$9))</f>
        <v>27360</v>
      </c>
      <c r="H30" s="14"/>
      <c r="I30" s="9"/>
      <c r="J30" s="9"/>
      <c r="K30" s="9"/>
    </row>
    <row r="31" spans="1:11" ht="13.5" thickBot="1">
      <c r="A31" s="13" t="s">
        <v>34</v>
      </c>
      <c r="B31" s="14"/>
      <c r="C31" s="15">
        <f>SUM(C30*12)</f>
        <v>328320</v>
      </c>
      <c r="D31" s="15">
        <f>SUM(D30*12)</f>
        <v>328320</v>
      </c>
      <c r="E31" s="15">
        <f>SUM(E30*12)</f>
        <v>328320</v>
      </c>
      <c r="F31" s="15">
        <f>SUM(F30*12)</f>
        <v>328320</v>
      </c>
      <c r="G31" s="15">
        <f>SUM(G30*12)</f>
        <v>328320</v>
      </c>
      <c r="H31" s="15">
        <f>SUM(C31:G31)</f>
        <v>1641600</v>
      </c>
      <c r="I31" s="9"/>
      <c r="J31" s="16"/>
      <c r="K31" s="9"/>
    </row>
    <row r="32" spans="1:11" ht="9" customHeight="1" thickTop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2.75">
      <c r="A33" s="9" t="s">
        <v>10</v>
      </c>
      <c r="B33" s="9"/>
      <c r="C33" s="14">
        <f>SUM(D11)</f>
        <v>9000</v>
      </c>
      <c r="D33" s="14">
        <f>SUM($D$12)</f>
        <v>0</v>
      </c>
      <c r="E33" s="14">
        <f>SUM($D$12)</f>
        <v>0</v>
      </c>
      <c r="F33" s="14">
        <f>SUM($D$12)</f>
        <v>0</v>
      </c>
      <c r="G33" s="14">
        <f>SUM($D$12)</f>
        <v>0</v>
      </c>
      <c r="H33" s="14">
        <f>SUM(C33:G33)</f>
        <v>9000</v>
      </c>
      <c r="I33" s="9"/>
      <c r="J33" s="9"/>
      <c r="K33" s="9"/>
    </row>
    <row r="34" spans="1:11" ht="12.75">
      <c r="A34" s="9" t="s">
        <v>11</v>
      </c>
      <c r="B34" s="9"/>
      <c r="C34" s="16">
        <f aca="true" t="shared" si="2" ref="C34:H34">SUM(C31-C33)</f>
        <v>319320</v>
      </c>
      <c r="D34" s="16">
        <f t="shared" si="2"/>
        <v>328320</v>
      </c>
      <c r="E34" s="16">
        <f t="shared" si="2"/>
        <v>328320</v>
      </c>
      <c r="F34" s="16">
        <f t="shared" si="2"/>
        <v>328320</v>
      </c>
      <c r="G34" s="16">
        <f t="shared" si="2"/>
        <v>328320</v>
      </c>
      <c r="H34" s="16">
        <f t="shared" si="2"/>
        <v>1632600</v>
      </c>
      <c r="I34" s="9"/>
      <c r="J34" s="9"/>
      <c r="K34" s="9"/>
    </row>
    <row r="35" spans="1:11" ht="13.5" thickBot="1">
      <c r="A35" s="9" t="s">
        <v>12</v>
      </c>
      <c r="B35" s="9"/>
      <c r="C35" s="17">
        <f>SUM(C34*$D$4)</f>
        <v>319320</v>
      </c>
      <c r="D35" s="17">
        <f>SUM(D34*$D$4)</f>
        <v>328320</v>
      </c>
      <c r="E35" s="17">
        <f>SUM(E34*$D$4)</f>
        <v>328320</v>
      </c>
      <c r="F35" s="17">
        <f>SUM(F34*$D$4)</f>
        <v>328320</v>
      </c>
      <c r="G35" s="17">
        <f>SUM(G34*$D$4)</f>
        <v>328320</v>
      </c>
      <c r="H35" s="17">
        <f>SUM(H34*$H$4)</f>
        <v>1632600</v>
      </c>
      <c r="I35" s="9"/>
      <c r="J35" s="16"/>
      <c r="K35" s="9"/>
    </row>
    <row r="36" spans="1:11" ht="13.5" thickTop="1">
      <c r="A36" s="29" t="s">
        <v>13</v>
      </c>
      <c r="B36" s="29"/>
      <c r="C36" s="32">
        <f>IF(C30&lt;=0,"",(C33/C30))</f>
        <v>0.32894736842105265</v>
      </c>
      <c r="D36" s="29" t="s">
        <v>14</v>
      </c>
      <c r="E36" s="9" t="s">
        <v>24</v>
      </c>
      <c r="F36" s="9"/>
      <c r="G36" s="9"/>
      <c r="H36" s="9"/>
      <c r="I36" s="9"/>
      <c r="J36" s="9"/>
      <c r="K36" s="9"/>
    </row>
    <row r="37" spans="1:11" ht="18" customHeight="1">
      <c r="A37" s="19"/>
      <c r="B37" s="19"/>
      <c r="C37" s="20"/>
      <c r="D37" s="19"/>
      <c r="E37" s="9"/>
      <c r="F37" s="9"/>
      <c r="G37" s="9"/>
      <c r="H37" s="9"/>
      <c r="I37" s="9"/>
      <c r="J37" s="9"/>
      <c r="K37" s="9"/>
    </row>
    <row r="38" spans="1:11" ht="18">
      <c r="A38" s="35" t="s">
        <v>21</v>
      </c>
      <c r="B38" s="34"/>
      <c r="C38" s="10" t="s">
        <v>2</v>
      </c>
      <c r="D38" s="10" t="s">
        <v>3</v>
      </c>
      <c r="E38" s="10" t="s">
        <v>4</v>
      </c>
      <c r="F38" s="10" t="s">
        <v>5</v>
      </c>
      <c r="G38" s="10" t="s">
        <v>6</v>
      </c>
      <c r="H38" s="11" t="s">
        <v>7</v>
      </c>
      <c r="I38" s="9"/>
      <c r="J38" s="9"/>
      <c r="K38" s="9"/>
    </row>
    <row r="39" spans="1:11" ht="12.75">
      <c r="A39" s="9" t="s">
        <v>8</v>
      </c>
      <c r="B39" s="9"/>
      <c r="C39" s="9">
        <f>SUM(H7)</f>
        <v>400</v>
      </c>
      <c r="D39" s="9">
        <f>SUM(C40)</f>
        <v>412</v>
      </c>
      <c r="E39" s="12">
        <f>SUM(D40)</f>
        <v>412</v>
      </c>
      <c r="F39" s="12">
        <f>SUM(E40)</f>
        <v>412</v>
      </c>
      <c r="G39" s="12">
        <f>SUM(F40)</f>
        <v>412</v>
      </c>
      <c r="H39" s="9"/>
      <c r="I39" s="9"/>
      <c r="J39" s="9"/>
      <c r="K39" s="9"/>
    </row>
    <row r="40" spans="1:11" ht="12.75">
      <c r="A40" s="9" t="s">
        <v>29</v>
      </c>
      <c r="B40" s="9"/>
      <c r="C40" s="9">
        <f>SUM(H7*(1+H5+H6))</f>
        <v>412</v>
      </c>
      <c r="D40" s="12">
        <f>SUM(C40*(1+$A$5+$A$6))</f>
        <v>412</v>
      </c>
      <c r="E40" s="12">
        <f>SUM(D40*(1+$A$5+$A$6))</f>
        <v>412</v>
      </c>
      <c r="F40" s="12">
        <f>SUM(E40*(1+$A$5+$A$6))</f>
        <v>412</v>
      </c>
      <c r="G40" s="12">
        <f>SUM(F40*(1+$A$5+$A$6))</f>
        <v>412</v>
      </c>
      <c r="H40" s="9"/>
      <c r="I40" s="9"/>
      <c r="J40" s="9"/>
      <c r="K40" s="9"/>
    </row>
    <row r="41" spans="1:11" ht="12.75">
      <c r="A41" s="9" t="s">
        <v>9</v>
      </c>
      <c r="B41" s="9"/>
      <c r="C41" s="12">
        <f>SUM(C40*$H$10)</f>
        <v>280.16</v>
      </c>
      <c r="D41" s="12">
        <f>SUM(D40*$H$10)</f>
        <v>280.16</v>
      </c>
      <c r="E41" s="12">
        <f>SUM(E40*$H$10)</f>
        <v>280.16</v>
      </c>
      <c r="F41" s="12">
        <f>SUM(F40*$H$10)</f>
        <v>280.16</v>
      </c>
      <c r="G41" s="12">
        <f>SUM(G40*$H$10)</f>
        <v>280.16</v>
      </c>
      <c r="H41" s="9"/>
      <c r="I41" s="9"/>
      <c r="J41" s="9"/>
      <c r="K41" s="9"/>
    </row>
    <row r="42" spans="1:11" ht="12.75">
      <c r="A42" s="13" t="s">
        <v>33</v>
      </c>
      <c r="B42" s="14"/>
      <c r="C42" s="14">
        <f>SUM(C41*($H$8-$H$9))</f>
        <v>3922.2400000000002</v>
      </c>
      <c r="D42" s="14">
        <f>SUM(D41*($H$8-$H$9))</f>
        <v>3922.2400000000002</v>
      </c>
      <c r="E42" s="14">
        <f>SUM(E41*($H$8-$H$9))</f>
        <v>3922.2400000000002</v>
      </c>
      <c r="F42" s="14">
        <f>SUM(F41*($H$8-$H$9))</f>
        <v>3922.2400000000002</v>
      </c>
      <c r="G42" s="14">
        <f>SUM(G41*($H$8-$H$9))</f>
        <v>3922.2400000000002</v>
      </c>
      <c r="H42" s="14"/>
      <c r="I42" s="9"/>
      <c r="J42" s="9"/>
      <c r="K42" s="9"/>
    </row>
    <row r="43" spans="1:11" ht="13.5" thickBot="1">
      <c r="A43" s="13" t="s">
        <v>34</v>
      </c>
      <c r="B43" s="14"/>
      <c r="C43" s="15">
        <f>SUM(C42*12)</f>
        <v>47066.880000000005</v>
      </c>
      <c r="D43" s="15">
        <f>SUM(D42*12)</f>
        <v>47066.880000000005</v>
      </c>
      <c r="E43" s="15">
        <f>SUM(E42*12)</f>
        <v>47066.880000000005</v>
      </c>
      <c r="F43" s="15">
        <f>SUM(F42*12)</f>
        <v>47066.880000000005</v>
      </c>
      <c r="G43" s="15">
        <f>SUM(G42*12)</f>
        <v>47066.880000000005</v>
      </c>
      <c r="H43" s="15">
        <f>SUM(C43:G43)</f>
        <v>235334.40000000002</v>
      </c>
      <c r="I43" s="9"/>
      <c r="J43" s="16"/>
      <c r="K43" s="9"/>
    </row>
    <row r="44" spans="1:11" ht="10.5" customHeight="1" thickTop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2.75">
      <c r="A45" s="9" t="s">
        <v>10</v>
      </c>
      <c r="B45" s="9"/>
      <c r="C45" s="14">
        <f>SUM(H11)</f>
        <v>9000</v>
      </c>
      <c r="D45" s="14">
        <f>SUM($H$12)</f>
        <v>0</v>
      </c>
      <c r="E45" s="14">
        <f>SUM($H$12)</f>
        <v>0</v>
      </c>
      <c r="F45" s="14">
        <f>SUM($H$12)</f>
        <v>0</v>
      </c>
      <c r="G45" s="14">
        <f>SUM($H$12)</f>
        <v>0</v>
      </c>
      <c r="H45" s="14">
        <f>SUM(C45:G45)</f>
        <v>9000</v>
      </c>
      <c r="I45" s="9"/>
      <c r="J45" s="9"/>
      <c r="K45" s="9"/>
    </row>
    <row r="46" spans="1:11" ht="12.75">
      <c r="A46" s="9" t="s">
        <v>11</v>
      </c>
      <c r="B46" s="9"/>
      <c r="C46" s="16">
        <f>SUM(C43-C45)</f>
        <v>38066.880000000005</v>
      </c>
      <c r="D46" s="16">
        <f>SUM(D43-D45)</f>
        <v>47066.880000000005</v>
      </c>
      <c r="E46" s="16">
        <f>SUM(E43-E45)</f>
        <v>47066.880000000005</v>
      </c>
      <c r="F46" s="16">
        <f>SUM(F43-F45)</f>
        <v>47066.880000000005</v>
      </c>
      <c r="G46" s="16">
        <f>SUM(G43-G45)</f>
        <v>47066.880000000005</v>
      </c>
      <c r="H46" s="16">
        <f>SUM(C46:G46)</f>
        <v>226334.40000000002</v>
      </c>
      <c r="I46" s="9"/>
      <c r="J46" s="9"/>
      <c r="K46" s="9"/>
    </row>
    <row r="47" spans="1:11" ht="13.5" thickBot="1">
      <c r="A47" s="9" t="s">
        <v>12</v>
      </c>
      <c r="B47" s="9"/>
      <c r="C47" s="17">
        <f aca="true" t="shared" si="3" ref="C47:H47">SUM(C46*$H$4)</f>
        <v>38066.880000000005</v>
      </c>
      <c r="D47" s="17">
        <f t="shared" si="3"/>
        <v>47066.880000000005</v>
      </c>
      <c r="E47" s="17">
        <f t="shared" si="3"/>
        <v>47066.880000000005</v>
      </c>
      <c r="F47" s="17">
        <f t="shared" si="3"/>
        <v>47066.880000000005</v>
      </c>
      <c r="G47" s="17">
        <f t="shared" si="3"/>
        <v>47066.880000000005</v>
      </c>
      <c r="H47" s="17">
        <f t="shared" si="3"/>
        <v>226334.40000000002</v>
      </c>
      <c r="I47" s="9"/>
      <c r="J47" s="16"/>
      <c r="K47" s="9"/>
    </row>
    <row r="48" spans="1:11" ht="13.5" thickTop="1">
      <c r="A48" s="33" t="s">
        <v>13</v>
      </c>
      <c r="B48" s="33"/>
      <c r="C48" s="36">
        <f>IF(C42&lt;=0,"",(H45/C42))</f>
        <v>2.2946071632536507</v>
      </c>
      <c r="D48" s="33" t="s">
        <v>14</v>
      </c>
      <c r="E48" s="9" t="s">
        <v>25</v>
      </c>
      <c r="F48" s="9"/>
      <c r="G48" s="9"/>
      <c r="H48" s="9"/>
      <c r="I48" s="9"/>
      <c r="J48" s="9"/>
      <c r="K48" s="9"/>
    </row>
    <row r="49" spans="1:11" ht="18" customHeight="1">
      <c r="A49" s="24"/>
      <c r="B49" s="24"/>
      <c r="C49" s="24"/>
      <c r="D49" s="24"/>
      <c r="E49" s="9"/>
      <c r="F49" s="9"/>
      <c r="G49" s="9"/>
      <c r="H49" s="9"/>
      <c r="I49" s="9"/>
      <c r="J49" s="9"/>
      <c r="K49" s="9"/>
    </row>
    <row r="50" spans="1:11" ht="15.75">
      <c r="A50" s="37" t="s">
        <v>18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2.75">
      <c r="A51" s="9" t="s">
        <v>10</v>
      </c>
      <c r="B51" s="9"/>
      <c r="C51" s="16">
        <f>MAX(A11,D11,H11)</f>
        <v>9000</v>
      </c>
      <c r="D51" s="16">
        <f>MAX($A$12,$D$12,)</f>
        <v>0</v>
      </c>
      <c r="E51" s="16">
        <f>MAX($A$12,$D$12,)</f>
        <v>0</v>
      </c>
      <c r="F51" s="16">
        <f>MAX($A$12,$D$12,)</f>
        <v>0</v>
      </c>
      <c r="G51" s="16">
        <f>MAX($A$12,$D$12,)</f>
        <v>0</v>
      </c>
      <c r="H51" s="14">
        <f>SUM(C51:G51)</f>
        <v>9000</v>
      </c>
      <c r="I51" s="9"/>
      <c r="J51" s="9"/>
      <c r="K51" s="9"/>
    </row>
    <row r="52" spans="1:11" ht="12" customHeight="1">
      <c r="A52" s="9" t="s">
        <v>30</v>
      </c>
      <c r="B52" s="9"/>
      <c r="C52" s="21">
        <f>SUM(C18+C30+C42)</f>
        <v>31282.24</v>
      </c>
      <c r="D52" s="16">
        <f>SUM(D18+D30+D42)</f>
        <v>31282.24</v>
      </c>
      <c r="E52" s="16">
        <f>SUM(E18+E30+E42)</f>
        <v>31282.24</v>
      </c>
      <c r="F52" s="16">
        <f>SUM(F18+F30+F42)</f>
        <v>31282.24</v>
      </c>
      <c r="G52" s="16">
        <f>SUM(G18+G30+G42)</f>
        <v>31282.24</v>
      </c>
      <c r="H52" s="14">
        <f>SUM(C52:G52)</f>
        <v>156411.2</v>
      </c>
      <c r="I52" s="9"/>
      <c r="J52" s="16"/>
      <c r="K52" s="9"/>
    </row>
    <row r="53" spans="1:11" ht="12.75" hidden="1">
      <c r="A53" s="9" t="s">
        <v>11</v>
      </c>
      <c r="B53" s="9"/>
      <c r="C53" s="16">
        <f>SUM((C52*12)-C51)</f>
        <v>366386.88</v>
      </c>
      <c r="D53" s="16">
        <f>SUM(D22+D34)</f>
        <v>328320</v>
      </c>
      <c r="E53" s="16">
        <f>SUM(E22+E34)</f>
        <v>328320</v>
      </c>
      <c r="F53" s="16">
        <f>SUM(F22+F34)</f>
        <v>328320</v>
      </c>
      <c r="G53" s="16">
        <f>SUM(G22+G34)</f>
        <v>328320</v>
      </c>
      <c r="H53" s="16">
        <f>SUM(H22+H34)</f>
        <v>1632600</v>
      </c>
      <c r="I53" s="9"/>
      <c r="J53" s="9"/>
      <c r="K53" s="9"/>
    </row>
    <row r="54" spans="1:12" ht="13.5" thickBot="1">
      <c r="A54" s="9" t="s">
        <v>12</v>
      </c>
      <c r="B54" s="9"/>
      <c r="C54" s="17">
        <f>SUM((C19+C31+C43-(C45))*MAX($A$4,$D$4,$H$4))</f>
        <v>366386.88</v>
      </c>
      <c r="D54" s="17">
        <f>SUM((D19+D31+D43-(D45))*MAX($A$4,$D$4,$H$4))</f>
        <v>375386.88</v>
      </c>
      <c r="E54" s="17">
        <f>SUM((E19+E31+E43-(E45))*MAX($A$4,$D$4,$H$4))</f>
        <v>375386.88</v>
      </c>
      <c r="F54" s="17">
        <f>SUM((F19+F31+F43-(F45))*MAX($A$4,$D$4,$H$4))</f>
        <v>375386.88</v>
      </c>
      <c r="G54" s="17">
        <f>SUM((G19+G31+G43-(G45))*MAX($A$4,$D$4,$H$4))</f>
        <v>375386.88</v>
      </c>
      <c r="H54" s="17">
        <f>SUM((H19+H31+H43-(H45))*MAX($A$4,$D$4,$H$4))</f>
        <v>1867934.4</v>
      </c>
      <c r="I54" s="9"/>
      <c r="J54" s="16"/>
      <c r="K54" s="9"/>
      <c r="L54" s="3"/>
    </row>
    <row r="55" spans="1:11" ht="13.5" thickTop="1">
      <c r="A55" s="38" t="s">
        <v>13</v>
      </c>
      <c r="B55" s="39"/>
      <c r="C55" s="40">
        <f>IF(C52&lt;=0,"",(C51/C52))</f>
        <v>0.28770318238080134</v>
      </c>
      <c r="D55" s="38" t="s">
        <v>14</v>
      </c>
      <c r="E55" s="9" t="s">
        <v>31</v>
      </c>
      <c r="F55" s="9"/>
      <c r="G55" s="9"/>
      <c r="H55" s="9"/>
      <c r="I55" s="9"/>
      <c r="J55" s="9"/>
      <c r="K55" s="9"/>
    </row>
  </sheetData>
  <sheetProtection password="C2C6" sheet="1" objects="1" scenarios="1"/>
  <protectedRanges>
    <protectedRange sqref="A11:A12" name="Range1"/>
    <protectedRange sqref="D11:D12 H11:H12" name="Range2"/>
  </protectedRanges>
  <printOptions/>
  <pageMargins left="0.75" right="0.75" top="1" bottom="1" header="0.5" footer="0.5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Branick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Stacey D. Majkrzak</dc:creator>
  <cp:keywords/>
  <dc:description/>
  <cp:lastModifiedBy>Chris J. Lein</cp:lastModifiedBy>
  <cp:lastPrinted>2012-03-30T19:58:57Z</cp:lastPrinted>
  <dcterms:created xsi:type="dcterms:W3CDTF">2005-11-14T18:46:03Z</dcterms:created>
  <dcterms:modified xsi:type="dcterms:W3CDTF">2016-03-16T16:32:25Z</dcterms:modified>
  <cp:category/>
  <cp:version/>
  <cp:contentType/>
  <cp:contentStatus/>
</cp:coreProperties>
</file>